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onpa\Desktop\To Upload\a11y\"/>
    </mc:Choice>
  </mc:AlternateContent>
  <xr:revisionPtr revIDLastSave="0" documentId="8_{C4ECDFFE-83EC-468F-9A9F-88042BBD73B9}" xr6:coauthVersionLast="36" xr6:coauthVersionMax="36" xr10:uidLastSave="{00000000-0000-0000-0000-000000000000}"/>
  <bookViews>
    <workbookView xWindow="0" yWindow="0" windowWidth="23040" windowHeight="9828" xr2:uid="{00000000-000D-0000-FFFF-FFFF00000000}"/>
  </bookViews>
  <sheets>
    <sheet name="Sheet1" sheetId="1" r:id="rId1"/>
  </sheets>
  <definedNames>
    <definedName name="_xlnm.Print_Area" localSheetId="0">Sheet1!$A$1:$E$69</definedName>
  </definedNames>
  <calcPr calcId="191029"/>
</workbook>
</file>

<file path=xl/calcChain.xml><?xml version="1.0" encoding="utf-8"?>
<calcChain xmlns="http://schemas.openxmlformats.org/spreadsheetml/2006/main">
  <c r="D35" i="1" l="1"/>
  <c r="D25" i="1"/>
  <c r="D21" i="1"/>
  <c r="D17" i="1"/>
  <c r="D34" i="1" l="1"/>
  <c r="D33" i="1"/>
  <c r="D37" i="1"/>
  <c r="F34" i="1"/>
  <c r="F32" i="1"/>
  <c r="F24" i="1"/>
  <c r="F23" i="1"/>
  <c r="F22" i="1"/>
  <c r="F21" i="1"/>
  <c r="D26" i="1"/>
  <c r="D24" i="1"/>
  <c r="D20" i="1"/>
  <c r="D18" i="1" l="1"/>
  <c r="D19" i="1"/>
  <c r="D22" i="1"/>
  <c r="D23" i="1"/>
  <c r="D36" i="1"/>
  <c r="E25" i="1"/>
  <c r="E34" i="1"/>
  <c r="E33" i="1"/>
  <c r="C38" i="1"/>
  <c r="E37" i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C40" i="1" l="1"/>
  <c r="C45" i="1" s="1"/>
  <c r="C47" i="1" s="1"/>
  <c r="E36" i="1"/>
  <c r="E35" i="1"/>
  <c r="E32" i="1"/>
  <c r="E31" i="1"/>
  <c r="E22" i="1"/>
  <c r="E26" i="1"/>
  <c r="E21" i="1"/>
  <c r="E17" i="1"/>
  <c r="C27" i="1"/>
  <c r="E38" i="1" l="1"/>
  <c r="D38" i="1" s="1"/>
  <c r="E18" i="1"/>
  <c r="E20" i="1"/>
  <c r="E19" i="1"/>
  <c r="E24" i="1" l="1"/>
  <c r="E23" i="1"/>
  <c r="E27" i="1" l="1"/>
  <c r="D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Wells, Francis</author>
  </authors>
  <commentList>
    <comment ref="B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Wells, Francis:</t>
        </r>
        <r>
          <rPr>
            <sz val="9"/>
            <color indexed="81"/>
            <rFont val="Tahoma"/>
            <family val="2"/>
          </rPr>
          <t xml:space="preserve">
Sheet 211 of TGP tariff requires minimum balance = to 15% from Nov 1 to Mar 1</t>
        </r>
      </text>
    </comment>
  </commentList>
</comments>
</file>

<file path=xl/sharedStrings.xml><?xml version="1.0" encoding="utf-8"?>
<sst xmlns="http://schemas.openxmlformats.org/spreadsheetml/2006/main" count="60" uniqueCount="50">
  <si>
    <t>Pipeline</t>
  </si>
  <si>
    <t>Storage</t>
  </si>
  <si>
    <t>Peaking</t>
  </si>
  <si>
    <t>Capacity Allocators</t>
  </si>
  <si>
    <t>High Load Factor</t>
  </si>
  <si>
    <t>Low Load Factor</t>
  </si>
  <si>
    <t>Pipeline Resources</t>
  </si>
  <si>
    <t>Contract</t>
  </si>
  <si>
    <t>Current Rate</t>
  </si>
  <si>
    <t>Monthly Demand Cost</t>
  </si>
  <si>
    <t>TGP FT-A Zone 0 - Zone 6</t>
  </si>
  <si>
    <t>TGP FT-A Zone L - Zone 6</t>
  </si>
  <si>
    <t>TGP FT-A Zone 4 - Zone 6</t>
  </si>
  <si>
    <t>TGP FT-A Zone 6 - Zone 6</t>
  </si>
  <si>
    <t>Capacity Resource</t>
  </si>
  <si>
    <t>Demand Dth</t>
  </si>
  <si>
    <t>Storage Resources</t>
  </si>
  <si>
    <t>TGP FSMA Deliverability</t>
  </si>
  <si>
    <t>Total Deliverable Pipeline Resources</t>
  </si>
  <si>
    <t>Total Deliverable Storage Resources</t>
  </si>
  <si>
    <t>Storage Inventory Transfer Rate ($ per Dth)</t>
  </si>
  <si>
    <t>Peaking Service</t>
  </si>
  <si>
    <t>Item</t>
  </si>
  <si>
    <t>Month</t>
  </si>
  <si>
    <t>Nov - Apr</t>
  </si>
  <si>
    <t xml:space="preserve">Updated for </t>
  </si>
  <si>
    <t>Fitchburg Gas and Electric Light Company d/b/a Unitil</t>
  </si>
  <si>
    <t>Unitil MA Gas Operations</t>
  </si>
  <si>
    <t>First of Month Percentage Balances</t>
  </si>
  <si>
    <r>
      <t>Current Rate</t>
    </r>
    <r>
      <rPr>
        <vertAlign val="superscript"/>
        <sz val="11"/>
        <color theme="1"/>
        <rFont val="Calibri"/>
        <family val="2"/>
      </rPr>
      <t>1</t>
    </r>
  </si>
  <si>
    <t>TGP FSMA Maximum Storage Quantity "MSQ"</t>
  </si>
  <si>
    <t>Note 1:  All of Unitil's TGP Capacity is priced at Maximum Demand Rate in TGP Tariff.</t>
  </si>
  <si>
    <t>Capacity Assignment Plan</t>
  </si>
  <si>
    <t>Peaking Service - 1 Commodity Rate</t>
  </si>
  <si>
    <t>Peaking Service - 2 Commodity Rate</t>
  </si>
  <si>
    <t>Peaking Service - 1 Annual Contract Quantity "ACQ" (Dth)</t>
  </si>
  <si>
    <t>Peaking Service - 2 Annual Contract Quantity "ACQ" (Dth)</t>
  </si>
  <si>
    <t>Termination Date</t>
  </si>
  <si>
    <t>Based on Average Inventory Cost</t>
  </si>
  <si>
    <r>
      <t>Monthly Storage Inventory Percentage</t>
    </r>
    <r>
      <rPr>
        <vertAlign val="superscript"/>
        <sz val="11"/>
        <color theme="1"/>
        <rFont val="Calibri"/>
        <family val="2"/>
      </rPr>
      <t>2</t>
    </r>
  </si>
  <si>
    <t>Company Gas Allowance</t>
  </si>
  <si>
    <r>
      <t>Peaking Service - 1 Rule Curve Percentage</t>
    </r>
    <r>
      <rPr>
        <vertAlign val="superscript"/>
        <sz val="11"/>
        <color theme="1"/>
        <rFont val="Calibri"/>
        <family val="2"/>
      </rPr>
      <t>3</t>
    </r>
  </si>
  <si>
    <r>
      <t>Peaking Service - 2 Rule Curve Percentage</t>
    </r>
    <r>
      <rPr>
        <vertAlign val="superscript"/>
        <sz val="11"/>
        <color theme="1"/>
        <rFont val="Calibri"/>
        <family val="2"/>
      </rPr>
      <t>3</t>
    </r>
  </si>
  <si>
    <t>Note 3: Adjustments to Peaking Service Remaining ACQ will be calculated by multiplying change in Peaking Supply ACQ and the Monthly Peaking Service Rule Curve Percentage.  Suppliers will be required to maintain a minimum balance equal to the assigned Peaking Service ACQ multiplied by the Monthly Peaking Service Rule Curve Percentage.</t>
  </si>
  <si>
    <t>Note 2:  Storage Inventory Transfer volumes to and from Suppliers will be calculated by multiplying the change in MSQ and the Monthly Storage Inventory Percentage.</t>
  </si>
  <si>
    <t>Effective:  11/1/2024 through 10/31/2025</t>
  </si>
  <si>
    <t xml:space="preserve">*  Peaking Service Allocation will be prorated between Peaking Service - 1 (60%) and Peaking Service - 2 (40%) based on ACQ.  </t>
  </si>
  <si>
    <t>Monthly Demand Rate (Purusant to Section 16.3.1  of M.D.P.U. No. 293)</t>
  </si>
  <si>
    <t>88% times $4.25 plus 12% times NYMEX LD Settlement times 115%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</si>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</sst>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Continuous"/>
    </xf>
    <xf numFmtId="9" fontId="0" fillId="0" borderId="0" xfId="3" applyFont="1"/>
    <xf numFmtId="0" fontId="0" fillId="0" borderId="2" xfId="0" applyBorder="1"/>
    <xf numFmtId="0" fontId="0" fillId="0" borderId="3" xfId="0" applyBorder="1"/>
    <xf numFmtId="164" fontId="0" fillId="0" borderId="3" xfId="1" applyNumberFormat="1" applyFont="1" applyBorder="1"/>
    <xf numFmtId="44" fontId="0" fillId="0" borderId="4" xfId="2" applyFont="1" applyBorder="1"/>
    <xf numFmtId="0" fontId="0" fillId="0" borderId="5" xfId="0" applyBorder="1"/>
    <xf numFmtId="0" fontId="0" fillId="0" borderId="6" xfId="0" applyBorder="1"/>
    <xf numFmtId="164" fontId="0" fillId="0" borderId="6" xfId="1" applyNumberFormat="1" applyFont="1" applyBorder="1"/>
    <xf numFmtId="44" fontId="0" fillId="0" borderId="7" xfId="2" applyFont="1" applyBorder="1"/>
    <xf numFmtId="0" fontId="0" fillId="0" borderId="8" xfId="0" applyBorder="1"/>
    <xf numFmtId="0" fontId="0" fillId="0" borderId="0" xfId="0" applyBorder="1"/>
    <xf numFmtId="164" fontId="0" fillId="0" borderId="0" xfId="1" applyNumberFormat="1" applyFont="1" applyBorder="1"/>
    <xf numFmtId="44" fontId="0" fillId="0" borderId="9" xfId="2" applyFont="1" applyBorder="1"/>
    <xf numFmtId="0" fontId="0" fillId="0" borderId="10" xfId="0" applyBorder="1"/>
    <xf numFmtId="0" fontId="0" fillId="0" borderId="11" xfId="0" applyBorder="1"/>
    <xf numFmtId="164" fontId="0" fillId="0" borderId="11" xfId="1" applyNumberFormat="1" applyFont="1" applyBorder="1"/>
    <xf numFmtId="44" fontId="0" fillId="0" borderId="12" xfId="2" applyFont="1" applyBorder="1"/>
    <xf numFmtId="165" fontId="0" fillId="0" borderId="3" xfId="2" applyNumberFormat="1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  <xf numFmtId="164" fontId="0" fillId="0" borderId="3" xfId="0" applyNumberFormat="1" applyBorder="1"/>
    <xf numFmtId="44" fontId="0" fillId="0" borderId="4" xfId="0" applyNumberFormat="1" applyBorder="1"/>
    <xf numFmtId="17" fontId="0" fillId="0" borderId="0" xfId="0" applyNumberFormat="1" applyAlignment="1">
      <alignment horizontal="center"/>
    </xf>
    <xf numFmtId="9" fontId="0" fillId="0" borderId="0" xfId="3" applyFont="1" applyBorder="1" applyAlignment="1">
      <alignment horizontal="center"/>
    </xf>
    <xf numFmtId="0" fontId="0" fillId="0" borderId="1" xfId="0" applyBorder="1" applyAlignment="1">
      <alignment horizontal="centerContinuous" vertical="center" wrapText="1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165" fontId="0" fillId="0" borderId="3" xfId="2" applyNumberFormat="1" applyFont="1" applyFill="1" applyBorder="1"/>
    <xf numFmtId="165" fontId="0" fillId="2" borderId="1" xfId="2" applyNumberFormat="1" applyFont="1" applyFill="1" applyBorder="1"/>
    <xf numFmtId="17" fontId="0" fillId="2" borderId="1" xfId="0" applyNumberFormat="1" applyFill="1" applyBorder="1"/>
    <xf numFmtId="164" fontId="0" fillId="2" borderId="1" xfId="1" applyNumberFormat="1" applyFont="1" applyFill="1" applyBorder="1" applyAlignment="1">
      <alignment horizontal="center"/>
    </xf>
    <xf numFmtId="44" fontId="0" fillId="2" borderId="1" xfId="2" applyFont="1" applyFill="1" applyBorder="1" applyAlignment="1">
      <alignment horizontal="right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/>
    </xf>
    <xf numFmtId="14" fontId="0" fillId="0" borderId="4" xfId="2" applyNumberFormat="1" applyFont="1" applyBorder="1"/>
    <xf numFmtId="14" fontId="0" fillId="0" borderId="7" xfId="2" applyNumberFormat="1" applyFont="1" applyBorder="1"/>
    <xf numFmtId="14" fontId="0" fillId="0" borderId="12" xfId="2" applyNumberFormat="1" applyFont="1" applyBorder="1"/>
    <xf numFmtId="14" fontId="0" fillId="0" borderId="9" xfId="2" applyNumberFormat="1" applyFont="1" applyBorder="1"/>
    <xf numFmtId="0" fontId="0" fillId="0" borderId="0" xfId="0" applyAlignment="1">
      <alignment horizontal="left" indent="1"/>
    </xf>
    <xf numFmtId="164" fontId="0" fillId="0" borderId="9" xfId="1" applyNumberFormat="1" applyFont="1" applyBorder="1"/>
    <xf numFmtId="44" fontId="0" fillId="0" borderId="13" xfId="2" applyFont="1" applyBorder="1"/>
    <xf numFmtId="165" fontId="0" fillId="2" borderId="14" xfId="2" applyNumberFormat="1" applyFont="1" applyFill="1" applyBorder="1"/>
    <xf numFmtId="10" fontId="0" fillId="2" borderId="1" xfId="3" applyNumberFormat="1" applyFont="1" applyFill="1" applyBorder="1"/>
    <xf numFmtId="43" fontId="0" fillId="0" borderId="0" xfId="0" applyNumberFormat="1"/>
    <xf numFmtId="44" fontId="0" fillId="0" borderId="1" xfId="2" applyNumberFormat="1" applyFont="1" applyFill="1" applyBorder="1"/>
    <xf numFmtId="0" fontId="0" fillId="0" borderId="1" xfId="0" applyBorder="1" applyAlignment="1">
      <alignment vertical="center" wrapText="1"/>
    </xf>
  </cellXfs>
  <cellStyles count="5">
    <cellStyle name="Comma" xfId="1" builtinId="3"/>
    <cellStyle name="Currency" xfId="2" builtinId="4"/>
    <cellStyle name="Currency 2" xfId="4" xr:uid="{00000000-0005-0000-0000-000002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="80" zoomScaleNormal="80" workbookViewId="0">
      <selection activeCell="D41" sqref="D41"/>
    </sheetView>
  </sheetViews>
  <sheetFormatPr defaultRowHeight="14.4" x14ac:dyDescent="0.3"/>
  <cols>
    <col min="1" max="1" width="43.6640625" customWidth="1"/>
    <col min="2" max="2" width="24.33203125" customWidth="1"/>
    <col min="3" max="6" width="19.109375" customWidth="1"/>
    <col min="9" max="9" width="9.5546875" bestFit="1" customWidth="1"/>
    <col min="10" max="10" width="9.33203125" bestFit="1" customWidth="1"/>
    <col min="12" max="12" width="9.5546875" bestFit="1" customWidth="1"/>
  </cols>
  <sheetData>
    <row r="1" spans="1:6" x14ac:dyDescent="0.3">
      <c r="A1" s="1" t="s">
        <v>27</v>
      </c>
      <c r="B1" s="1"/>
      <c r="C1" s="1"/>
      <c r="D1" s="1"/>
      <c r="E1" s="1"/>
      <c r="F1" s="1"/>
    </row>
    <row r="2" spans="1:6" x14ac:dyDescent="0.3">
      <c r="A2" s="1" t="s">
        <v>26</v>
      </c>
      <c r="B2" s="1"/>
      <c r="C2" s="1"/>
      <c r="D2" s="1"/>
      <c r="E2" s="1"/>
      <c r="F2" s="1"/>
    </row>
    <row r="3" spans="1:6" x14ac:dyDescent="0.3">
      <c r="A3" s="1" t="s">
        <v>32</v>
      </c>
      <c r="B3" s="1"/>
      <c r="C3" s="1"/>
      <c r="D3" s="1"/>
      <c r="E3" s="1"/>
      <c r="F3" s="1"/>
    </row>
    <row r="5" spans="1:6" x14ac:dyDescent="0.3">
      <c r="A5" t="s">
        <v>45</v>
      </c>
    </row>
    <row r="6" spans="1:6" x14ac:dyDescent="0.3">
      <c r="A6" t="s">
        <v>25</v>
      </c>
      <c r="B6" s="34">
        <v>45901</v>
      </c>
    </row>
    <row r="8" spans="1:6" x14ac:dyDescent="0.3">
      <c r="A8" t="s">
        <v>40</v>
      </c>
      <c r="B8" s="47">
        <v>8.0000000000000004E-4</v>
      </c>
    </row>
    <row r="10" spans="1:6" x14ac:dyDescent="0.3">
      <c r="B10" s="1" t="s">
        <v>3</v>
      </c>
      <c r="C10" s="1"/>
      <c r="D10" s="1"/>
    </row>
    <row r="11" spans="1:6" x14ac:dyDescent="0.3">
      <c r="B11" s="20" t="s">
        <v>0</v>
      </c>
      <c r="C11" s="20" t="s">
        <v>1</v>
      </c>
      <c r="D11" s="20" t="s">
        <v>2</v>
      </c>
    </row>
    <row r="12" spans="1:6" x14ac:dyDescent="0.3">
      <c r="A12" t="s">
        <v>4</v>
      </c>
      <c r="B12" s="2">
        <v>0.53</v>
      </c>
      <c r="C12" s="2">
        <v>0.17</v>
      </c>
      <c r="D12" s="2">
        <v>0.3</v>
      </c>
      <c r="E12" s="2"/>
      <c r="F12" s="2"/>
    </row>
    <row r="13" spans="1:6" x14ac:dyDescent="0.3">
      <c r="A13" t="s">
        <v>5</v>
      </c>
      <c r="B13" s="2">
        <v>0.37</v>
      </c>
      <c r="C13" s="2">
        <v>0.23</v>
      </c>
      <c r="D13" s="2">
        <v>0.4</v>
      </c>
      <c r="E13" s="2"/>
      <c r="F13" s="2"/>
    </row>
    <row r="15" spans="1:6" x14ac:dyDescent="0.3">
      <c r="A15" s="1" t="s">
        <v>6</v>
      </c>
      <c r="B15" s="1"/>
      <c r="C15" s="1"/>
      <c r="D15" s="1"/>
      <c r="E15" s="1"/>
      <c r="F15" s="1"/>
    </row>
    <row r="16" spans="1:6" ht="28.8" x14ac:dyDescent="0.3">
      <c r="A16" s="22" t="s">
        <v>14</v>
      </c>
      <c r="B16" s="22" t="s">
        <v>7</v>
      </c>
      <c r="C16" s="22" t="s">
        <v>15</v>
      </c>
      <c r="D16" s="22" t="s">
        <v>29</v>
      </c>
      <c r="E16" s="22" t="s">
        <v>9</v>
      </c>
      <c r="F16" s="22" t="s">
        <v>37</v>
      </c>
    </row>
    <row r="17" spans="1:6" x14ac:dyDescent="0.3">
      <c r="A17" s="7" t="s">
        <v>10</v>
      </c>
      <c r="B17" s="8">
        <v>2915</v>
      </c>
      <c r="C17" s="9">
        <v>736</v>
      </c>
      <c r="D17" s="33">
        <f>18.8647+0.0406</f>
        <v>18.9053</v>
      </c>
      <c r="E17" s="10">
        <f>+ROUND(D17*C17,2)</f>
        <v>13914.3</v>
      </c>
      <c r="F17" s="40">
        <v>46112</v>
      </c>
    </row>
    <row r="18" spans="1:6" ht="15" customHeight="1" x14ac:dyDescent="0.3">
      <c r="A18" s="11"/>
      <c r="B18" s="12">
        <v>2916</v>
      </c>
      <c r="C18" s="13">
        <v>513</v>
      </c>
      <c r="D18" s="33">
        <f>$D$17</f>
        <v>18.9053</v>
      </c>
      <c r="E18" s="14">
        <f t="shared" ref="E18:E26" si="0">+ROUND(D18*C18,2)</f>
        <v>9698.42</v>
      </c>
      <c r="F18" s="42">
        <v>47573</v>
      </c>
    </row>
    <row r="19" spans="1:6" x14ac:dyDescent="0.3">
      <c r="A19" s="11"/>
      <c r="B19" s="12">
        <v>2919</v>
      </c>
      <c r="C19" s="13">
        <v>700</v>
      </c>
      <c r="D19" s="33">
        <f t="shared" ref="D19:D20" si="1">$D$17</f>
        <v>18.9053</v>
      </c>
      <c r="E19" s="14">
        <f t="shared" si="0"/>
        <v>13233.71</v>
      </c>
      <c r="F19" s="42">
        <v>47573</v>
      </c>
    </row>
    <row r="20" spans="1:6" x14ac:dyDescent="0.3">
      <c r="A20" s="15"/>
      <c r="B20" s="16">
        <v>8519</v>
      </c>
      <c r="C20" s="17">
        <v>559</v>
      </c>
      <c r="D20" s="33">
        <f t="shared" si="1"/>
        <v>18.9053</v>
      </c>
      <c r="E20" s="18">
        <f t="shared" si="0"/>
        <v>10568.06</v>
      </c>
      <c r="F20" s="41">
        <v>46477</v>
      </c>
    </row>
    <row r="21" spans="1:6" x14ac:dyDescent="0.3">
      <c r="A21" s="7" t="s">
        <v>11</v>
      </c>
      <c r="B21" s="8">
        <v>2915</v>
      </c>
      <c r="C21" s="9">
        <v>1368</v>
      </c>
      <c r="D21" s="33">
        <f>17.7436+0.0406</f>
        <v>17.784200000000002</v>
      </c>
      <c r="E21" s="10">
        <f t="shared" si="0"/>
        <v>24328.79</v>
      </c>
      <c r="F21" s="40">
        <f>F17</f>
        <v>46112</v>
      </c>
    </row>
    <row r="22" spans="1:6" x14ac:dyDescent="0.3">
      <c r="A22" s="11"/>
      <c r="B22" s="12">
        <v>2916</v>
      </c>
      <c r="C22" s="13">
        <v>953</v>
      </c>
      <c r="D22" s="33">
        <f>$D$21</f>
        <v>17.784200000000002</v>
      </c>
      <c r="E22" s="14">
        <f t="shared" si="0"/>
        <v>16948.34</v>
      </c>
      <c r="F22" s="42">
        <f t="shared" ref="F22:F24" si="2">F18</f>
        <v>47573</v>
      </c>
    </row>
    <row r="23" spans="1:6" x14ac:dyDescent="0.3">
      <c r="A23" s="11"/>
      <c r="B23" s="12">
        <v>2919</v>
      </c>
      <c r="C23" s="13">
        <v>1300</v>
      </c>
      <c r="D23" s="33">
        <f t="shared" ref="D23:D24" si="3">$D$21</f>
        <v>17.784200000000002</v>
      </c>
      <c r="E23" s="14">
        <f t="shared" si="0"/>
        <v>23119.46</v>
      </c>
      <c r="F23" s="42">
        <f t="shared" si="2"/>
        <v>47573</v>
      </c>
    </row>
    <row r="24" spans="1:6" x14ac:dyDescent="0.3">
      <c r="A24" s="15"/>
      <c r="B24" s="16">
        <v>8519</v>
      </c>
      <c r="C24" s="17">
        <v>1037</v>
      </c>
      <c r="D24" s="33">
        <f t="shared" si="3"/>
        <v>17.784200000000002</v>
      </c>
      <c r="E24" s="18">
        <f t="shared" si="0"/>
        <v>18442.22</v>
      </c>
      <c r="F24" s="41">
        <f t="shared" si="2"/>
        <v>46477</v>
      </c>
    </row>
    <row r="25" spans="1:6" x14ac:dyDescent="0.3">
      <c r="A25" s="7" t="s">
        <v>13</v>
      </c>
      <c r="B25" s="8">
        <v>38927</v>
      </c>
      <c r="C25" s="9">
        <v>1618</v>
      </c>
      <c r="D25" s="46">
        <f>3.8416+0.0406</f>
        <v>3.8822000000000001</v>
      </c>
      <c r="E25" s="10">
        <f t="shared" ref="E25" si="4">+ROUND(D25*C25,2)</f>
        <v>6281.4</v>
      </c>
      <c r="F25" s="40">
        <v>46477</v>
      </c>
    </row>
    <row r="26" spans="1:6" x14ac:dyDescent="0.3">
      <c r="A26" s="15"/>
      <c r="B26" s="16">
        <v>345825</v>
      </c>
      <c r="C26" s="17">
        <v>382</v>
      </c>
      <c r="D26" s="46">
        <f>$D$25</f>
        <v>3.8822000000000001</v>
      </c>
      <c r="E26" s="18">
        <f t="shared" si="0"/>
        <v>1483</v>
      </c>
      <c r="F26" s="41">
        <v>47787</v>
      </c>
    </row>
    <row r="27" spans="1:6" x14ac:dyDescent="0.3">
      <c r="A27" s="3" t="s">
        <v>18</v>
      </c>
      <c r="B27" s="4"/>
      <c r="C27" s="5">
        <f>+SUM(C17:C26)</f>
        <v>9166</v>
      </c>
      <c r="D27" s="32">
        <f>+E27/C27</f>
        <v>15.057571459742524</v>
      </c>
      <c r="E27" s="6">
        <f>+SUM(E17:E26)</f>
        <v>138017.69999999998</v>
      </c>
      <c r="F27" s="6"/>
    </row>
    <row r="29" spans="1:6" x14ac:dyDescent="0.3">
      <c r="A29" s="21" t="s">
        <v>16</v>
      </c>
      <c r="B29" s="21"/>
      <c r="C29" s="21"/>
      <c r="D29" s="21"/>
      <c r="E29" s="21"/>
      <c r="F29" s="21"/>
    </row>
    <row r="30" spans="1:6" ht="28.8" x14ac:dyDescent="0.3">
      <c r="A30" s="22" t="s">
        <v>14</v>
      </c>
      <c r="B30" s="22" t="s">
        <v>7</v>
      </c>
      <c r="C30" s="22" t="s">
        <v>15</v>
      </c>
      <c r="D30" s="22" t="s">
        <v>29</v>
      </c>
      <c r="E30" s="22" t="s">
        <v>9</v>
      </c>
      <c r="F30" s="22" t="s">
        <v>37</v>
      </c>
    </row>
    <row r="31" spans="1:6" x14ac:dyDescent="0.3">
      <c r="A31" s="3" t="s">
        <v>30</v>
      </c>
      <c r="B31" s="4">
        <v>2273</v>
      </c>
      <c r="C31" s="5">
        <v>323703</v>
      </c>
      <c r="D31" s="33">
        <v>1.66E-2</v>
      </c>
      <c r="E31" s="6">
        <f t="shared" ref="E31:E35" si="5">+ROUND(D31*C31,2)</f>
        <v>5373.47</v>
      </c>
      <c r="F31" s="39">
        <v>47573</v>
      </c>
    </row>
    <row r="32" spans="1:6" x14ac:dyDescent="0.3">
      <c r="A32" s="3" t="s">
        <v>17</v>
      </c>
      <c r="B32" s="4">
        <v>2273</v>
      </c>
      <c r="C32" s="5">
        <v>4807</v>
      </c>
      <c r="D32" s="33">
        <v>1.2149000000000001</v>
      </c>
      <c r="E32" s="6">
        <f t="shared" si="5"/>
        <v>5840.02</v>
      </c>
      <c r="F32" s="39">
        <f>F31</f>
        <v>47573</v>
      </c>
    </row>
    <row r="33" spans="1:12" x14ac:dyDescent="0.3">
      <c r="A33" s="3" t="s">
        <v>30</v>
      </c>
      <c r="B33" s="4">
        <v>345824</v>
      </c>
      <c r="C33" s="5">
        <v>72837</v>
      </c>
      <c r="D33" s="33">
        <f>$D$31</f>
        <v>1.66E-2</v>
      </c>
      <c r="E33" s="6">
        <f t="shared" ref="E33:E34" si="6">+ROUND(D33*C33,2)</f>
        <v>1209.0899999999999</v>
      </c>
      <c r="F33" s="39">
        <v>47634</v>
      </c>
    </row>
    <row r="34" spans="1:12" x14ac:dyDescent="0.3">
      <c r="A34" s="3" t="s">
        <v>17</v>
      </c>
      <c r="B34" s="4">
        <v>345824</v>
      </c>
      <c r="C34" s="5">
        <v>1082</v>
      </c>
      <c r="D34" s="33">
        <f>$D$32</f>
        <v>1.2149000000000001</v>
      </c>
      <c r="E34" s="6">
        <f t="shared" si="6"/>
        <v>1314.52</v>
      </c>
      <c r="F34" s="39">
        <f>F33</f>
        <v>47634</v>
      </c>
    </row>
    <row r="35" spans="1:12" x14ac:dyDescent="0.3">
      <c r="A35" s="7" t="s">
        <v>12</v>
      </c>
      <c r="B35" s="8">
        <v>268</v>
      </c>
      <c r="C35" s="9">
        <v>2795</v>
      </c>
      <c r="D35" s="33">
        <f>6.609+0.0406</f>
        <v>6.6496000000000004</v>
      </c>
      <c r="E35" s="10">
        <f t="shared" si="5"/>
        <v>18585.63</v>
      </c>
      <c r="F35" s="40">
        <v>47573</v>
      </c>
    </row>
    <row r="36" spans="1:12" x14ac:dyDescent="0.3">
      <c r="A36" s="11"/>
      <c r="B36" s="12">
        <v>2374</v>
      </c>
      <c r="C36" s="44">
        <v>2012</v>
      </c>
      <c r="D36" s="33">
        <f>$D$35</f>
        <v>6.6496000000000004</v>
      </c>
      <c r="E36" s="45">
        <f t="shared" ref="E36:E37" si="7">+ROUND(D36*C36,2)</f>
        <v>13379</v>
      </c>
      <c r="F36" s="42">
        <v>47573</v>
      </c>
    </row>
    <row r="37" spans="1:12" x14ac:dyDescent="0.3">
      <c r="A37" s="15"/>
      <c r="B37" s="16">
        <v>267</v>
      </c>
      <c r="C37" s="17">
        <v>466</v>
      </c>
      <c r="D37" s="33">
        <f>$D$35</f>
        <v>6.6496000000000004</v>
      </c>
      <c r="E37" s="18">
        <f t="shared" si="7"/>
        <v>3098.71</v>
      </c>
      <c r="F37" s="41">
        <v>47573</v>
      </c>
    </row>
    <row r="38" spans="1:12" x14ac:dyDescent="0.3">
      <c r="A38" s="23" t="s">
        <v>19</v>
      </c>
      <c r="B38" s="4"/>
      <c r="C38" s="24">
        <f>+SUM(C35:C37)</f>
        <v>5273</v>
      </c>
      <c r="D38" s="19">
        <f>+E38/C38</f>
        <v>9.2547771666982754</v>
      </c>
      <c r="E38" s="25">
        <f>+SUM(E31:E37)</f>
        <v>48800.44</v>
      </c>
      <c r="F38" s="25"/>
    </row>
    <row r="39" spans="1:12" x14ac:dyDescent="0.3">
      <c r="C39" s="26"/>
      <c r="D39" s="29"/>
    </row>
    <row r="40" spans="1:12" x14ac:dyDescent="0.3">
      <c r="A40" t="s">
        <v>20</v>
      </c>
      <c r="C40" s="26">
        <f>+$B$6</f>
        <v>45901</v>
      </c>
      <c r="D40" s="36">
        <v>2.2599999999999998</v>
      </c>
    </row>
    <row r="41" spans="1:12" x14ac:dyDescent="0.3">
      <c r="C41" s="26"/>
      <c r="D41" s="36">
        <v>2.2599999999999998</v>
      </c>
    </row>
    <row r="42" spans="1:12" x14ac:dyDescent="0.3">
      <c r="A42" s="21" t="s">
        <v>21</v>
      </c>
      <c r="B42" s="21"/>
      <c r="C42" s="21"/>
      <c r="D42" s="21"/>
    </row>
    <row r="43" spans="1:12" x14ac:dyDescent="0.3">
      <c r="A43" s="28" t="s">
        <v>22</v>
      </c>
      <c r="B43" s="28"/>
      <c r="C43" s="28" t="s">
        <v>23</v>
      </c>
      <c r="D43" s="22" t="s">
        <v>8</v>
      </c>
    </row>
    <row r="44" spans="1:12" x14ac:dyDescent="0.3">
      <c r="A44" t="s">
        <v>47</v>
      </c>
      <c r="C44" s="20" t="s">
        <v>24</v>
      </c>
      <c r="D44" s="49">
        <v>123.54</v>
      </c>
    </row>
    <row r="45" spans="1:12" ht="14.4" customHeight="1" x14ac:dyDescent="0.3">
      <c r="A45" t="s">
        <v>33</v>
      </c>
      <c r="C45" s="26">
        <f>+$C$40</f>
        <v>45901</v>
      </c>
      <c r="D45" s="36" t="s">
        <v>49</v>
      </c>
      <c r="E45" s="43" t="s">
        <v>38</v>
      </c>
      <c r="I45" s="2"/>
    </row>
    <row r="46" spans="1:12" x14ac:dyDescent="0.3">
      <c r="A46" t="s">
        <v>35</v>
      </c>
      <c r="C46" s="26"/>
      <c r="D46" s="35">
        <v>103440</v>
      </c>
      <c r="I46" s="37"/>
    </row>
    <row r="47" spans="1:12" x14ac:dyDescent="0.3">
      <c r="A47" t="s">
        <v>34</v>
      </c>
      <c r="C47" s="26">
        <f>C45</f>
        <v>45901</v>
      </c>
      <c r="D47" s="36" t="s">
        <v>49</v>
      </c>
      <c r="E47" t="s">
        <v>48</v>
      </c>
    </row>
    <row r="48" spans="1:12" x14ac:dyDescent="0.3">
      <c r="A48" t="s">
        <v>36</v>
      </c>
      <c r="C48" s="26"/>
      <c r="D48" s="35">
        <v>68000</v>
      </c>
      <c r="E48" s="48"/>
      <c r="F48" s="48"/>
      <c r="L48" s="2"/>
    </row>
    <row r="49" spans="1:12" x14ac:dyDescent="0.3">
      <c r="C49" s="26"/>
      <c r="D49" s="38"/>
      <c r="L49" s="37"/>
    </row>
    <row r="50" spans="1:12" x14ac:dyDescent="0.3">
      <c r="A50" t="s">
        <v>46</v>
      </c>
      <c r="C50" s="26"/>
      <c r="D50" s="29"/>
      <c r="I50" s="37"/>
      <c r="J50" s="2"/>
    </row>
    <row r="51" spans="1:12" x14ac:dyDescent="0.3">
      <c r="C51" s="26"/>
      <c r="D51" s="29"/>
      <c r="J51" s="37"/>
    </row>
    <row r="52" spans="1:12" x14ac:dyDescent="0.3">
      <c r="B52" s="30" t="s">
        <v>28</v>
      </c>
      <c r="C52" s="31"/>
      <c r="D52" s="31"/>
    </row>
    <row r="53" spans="1:12" ht="50.25" customHeight="1" x14ac:dyDescent="0.3">
      <c r="A53" s="28" t="s">
        <v>23</v>
      </c>
      <c r="B53" s="28" t="s">
        <v>39</v>
      </c>
      <c r="C53" s="28" t="s">
        <v>41</v>
      </c>
      <c r="D53" s="28" t="s">
        <v>42</v>
      </c>
    </row>
    <row r="54" spans="1:12" x14ac:dyDescent="0.3">
      <c r="A54" s="26">
        <v>45597</v>
      </c>
      <c r="B54" s="27">
        <v>1</v>
      </c>
      <c r="C54" s="27">
        <v>1</v>
      </c>
      <c r="D54" s="27">
        <v>1</v>
      </c>
    </row>
    <row r="55" spans="1:12" x14ac:dyDescent="0.3">
      <c r="A55" s="26">
        <f>+EOMONTH(A54,0)+1</f>
        <v>45627</v>
      </c>
      <c r="B55" s="27">
        <v>0.9</v>
      </c>
      <c r="C55" s="27">
        <v>0.95</v>
      </c>
      <c r="D55" s="27">
        <v>0.95</v>
      </c>
    </row>
    <row r="56" spans="1:12" x14ac:dyDescent="0.3">
      <c r="A56" s="26">
        <f t="shared" ref="A56:A65" si="8">+EOMONTH(A55,0)+1</f>
        <v>45658</v>
      </c>
      <c r="B56" s="27">
        <v>0.65</v>
      </c>
      <c r="C56" s="27">
        <v>0.6399999999999999</v>
      </c>
      <c r="D56" s="27">
        <v>0.6399999999999999</v>
      </c>
    </row>
    <row r="57" spans="1:12" x14ac:dyDescent="0.3">
      <c r="A57" s="26">
        <f t="shared" si="8"/>
        <v>45689</v>
      </c>
      <c r="B57" s="27">
        <v>0.4</v>
      </c>
      <c r="C57" s="27">
        <v>0.3299999999999999</v>
      </c>
      <c r="D57" s="27">
        <v>0.3299999999999999</v>
      </c>
    </row>
    <row r="58" spans="1:12" x14ac:dyDescent="0.3">
      <c r="A58" s="26">
        <f t="shared" si="8"/>
        <v>45717</v>
      </c>
      <c r="B58" s="27">
        <v>0.15000000000000002</v>
      </c>
      <c r="C58" s="27">
        <v>0.05</v>
      </c>
      <c r="D58" s="27">
        <v>0.05</v>
      </c>
    </row>
    <row r="59" spans="1:12" x14ac:dyDescent="0.3">
      <c r="A59" s="26">
        <f t="shared" si="8"/>
        <v>45748</v>
      </c>
      <c r="B59" s="27">
        <v>0</v>
      </c>
      <c r="C59" s="27">
        <v>0</v>
      </c>
      <c r="D59" s="27">
        <v>0</v>
      </c>
    </row>
    <row r="60" spans="1:12" x14ac:dyDescent="0.3">
      <c r="A60" s="26">
        <f t="shared" si="8"/>
        <v>45778</v>
      </c>
      <c r="B60" s="27">
        <v>0</v>
      </c>
      <c r="C60" s="27">
        <v>0</v>
      </c>
      <c r="D60" s="27">
        <v>0</v>
      </c>
    </row>
    <row r="61" spans="1:12" x14ac:dyDescent="0.3">
      <c r="A61" s="26">
        <f t="shared" si="8"/>
        <v>45809</v>
      </c>
      <c r="B61" s="27">
        <v>0.2</v>
      </c>
      <c r="C61" s="27">
        <v>0</v>
      </c>
      <c r="D61" s="27">
        <v>0</v>
      </c>
    </row>
    <row r="62" spans="1:12" x14ac:dyDescent="0.3">
      <c r="A62" s="26">
        <f t="shared" si="8"/>
        <v>45839</v>
      </c>
      <c r="B62" s="27">
        <v>0.4</v>
      </c>
      <c r="C62" s="27">
        <v>0</v>
      </c>
      <c r="D62" s="27">
        <v>0</v>
      </c>
    </row>
    <row r="63" spans="1:12" x14ac:dyDescent="0.3">
      <c r="A63" s="26">
        <f t="shared" si="8"/>
        <v>45870</v>
      </c>
      <c r="B63" s="27">
        <v>0.60000000000000009</v>
      </c>
      <c r="C63" s="27">
        <v>0</v>
      </c>
      <c r="D63" s="27">
        <v>0</v>
      </c>
    </row>
    <row r="64" spans="1:12" x14ac:dyDescent="0.3">
      <c r="A64" s="26">
        <f t="shared" si="8"/>
        <v>45901</v>
      </c>
      <c r="B64" s="27">
        <v>0.8</v>
      </c>
      <c r="C64" s="27">
        <v>0</v>
      </c>
      <c r="D64" s="27">
        <v>0</v>
      </c>
    </row>
    <row r="65" spans="1:5" x14ac:dyDescent="0.3">
      <c r="A65" s="26">
        <f t="shared" si="8"/>
        <v>45931</v>
      </c>
      <c r="B65" s="27">
        <v>1</v>
      </c>
      <c r="C65" s="27">
        <v>0</v>
      </c>
      <c r="D65" s="27">
        <v>0</v>
      </c>
    </row>
    <row r="67" spans="1:5" x14ac:dyDescent="0.3">
      <c r="A67" s="50" t="s">
        <v>31</v>
      </c>
      <c r="B67" s="50"/>
      <c r="C67" s="50"/>
      <c r="D67" s="50"/>
      <c r="E67" s="50"/>
    </row>
    <row r="68" spans="1:5" ht="33.75" customHeight="1" x14ac:dyDescent="0.3">
      <c r="A68" s="50" t="s">
        <v>44</v>
      </c>
      <c r="B68" s="50"/>
      <c r="C68" s="50"/>
      <c r="D68" s="50"/>
      <c r="E68" s="50"/>
    </row>
    <row r="69" spans="1:5" ht="66.75" customHeight="1" x14ac:dyDescent="0.3">
      <c r="A69" s="50" t="s">
        <v>43</v>
      </c>
      <c r="B69" s="50"/>
      <c r="C69" s="50"/>
      <c r="D69" s="50"/>
      <c r="E69" s="50"/>
    </row>
  </sheetData>
  <protectedRanges>
    <protectedRange sqref="A12:A13" name="Range1"/>
  </protectedRanges>
  <mergeCells count="3">
    <mergeCell ref="A68:E68"/>
    <mergeCell ref="A69:E69"/>
    <mergeCell ref="A67:E67"/>
  </mergeCells>
  <printOptions horizontalCentered="1"/>
  <pageMargins left="0.7" right="0.7" top="0.25" bottom="0.25" header="0.3" footer="0.3"/>
  <pageSetup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 Capacity Assignment Plan | 09.2025</dc:title>
  <dc:creator>Wells, Francis</dc:creator>
  <cp:lastModifiedBy>Johnson, Paige</cp:lastModifiedBy>
  <cp:lastPrinted>2015-10-15T14:04:38Z</cp:lastPrinted>
  <dcterms:created xsi:type="dcterms:W3CDTF">2013-10-04T15:07:49Z</dcterms:created>
  <dcterms:modified xsi:type="dcterms:W3CDTF">2025-08-19T12:31:32Z</dcterms:modified>
</cp:coreProperties>
</file>